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 activeTab="2"/>
  </bookViews>
  <sheets>
    <sheet name="設問８" sheetId="1" r:id="rId1"/>
    <sheet name="設問９" sheetId="2" r:id="rId2"/>
    <sheet name="設問１０" sheetId="3" r:id="rId3"/>
  </sheets>
  <calcPr calcId="145621"/>
</workbook>
</file>

<file path=xl/calcChain.xml><?xml version="1.0" encoding="utf-8"?>
<calcChain xmlns="http://schemas.openxmlformats.org/spreadsheetml/2006/main">
  <c r="J64" i="3" l="1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K49" i="3"/>
  <c r="J49" i="3"/>
  <c r="I49" i="3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K45" i="3"/>
  <c r="J45" i="3"/>
  <c r="I45" i="3"/>
  <c r="H45" i="3"/>
  <c r="K44" i="3"/>
  <c r="J44" i="3"/>
  <c r="I44" i="3"/>
  <c r="H44" i="3"/>
  <c r="K43" i="3"/>
  <c r="J43" i="3"/>
  <c r="I43" i="3"/>
  <c r="H43" i="3"/>
  <c r="K42" i="3"/>
  <c r="J42" i="3"/>
  <c r="I42" i="3"/>
  <c r="H42" i="3"/>
  <c r="K41" i="3"/>
  <c r="J41" i="3"/>
  <c r="I41" i="3"/>
  <c r="H41" i="3"/>
  <c r="K40" i="3"/>
  <c r="J40" i="3"/>
  <c r="I40" i="3"/>
  <c r="H40" i="3"/>
  <c r="K39" i="3"/>
  <c r="J39" i="3"/>
  <c r="I39" i="3"/>
  <c r="H39" i="3"/>
  <c r="G49" i="3"/>
  <c r="G48" i="3"/>
  <c r="G47" i="3"/>
  <c r="G46" i="3"/>
  <c r="G45" i="3"/>
  <c r="G44" i="3"/>
  <c r="G43" i="3"/>
  <c r="G42" i="3"/>
  <c r="G41" i="3"/>
  <c r="G40" i="3"/>
  <c r="G39" i="3"/>
  <c r="E49" i="3"/>
  <c r="E48" i="3"/>
  <c r="E47" i="3"/>
  <c r="E46" i="3"/>
  <c r="E45" i="3"/>
  <c r="E44" i="3"/>
  <c r="E43" i="3"/>
  <c r="E42" i="3"/>
  <c r="E41" i="3"/>
  <c r="E40" i="3"/>
  <c r="E39" i="3"/>
  <c r="F15" i="3"/>
  <c r="F25" i="3"/>
  <c r="F24" i="3"/>
  <c r="F23" i="3"/>
  <c r="F22" i="3"/>
  <c r="F21" i="3"/>
  <c r="F20" i="3"/>
  <c r="F19" i="3"/>
  <c r="F18" i="3"/>
  <c r="F17" i="3"/>
  <c r="F16" i="3"/>
  <c r="E25" i="3"/>
  <c r="E24" i="3"/>
  <c r="E23" i="3"/>
  <c r="E22" i="3"/>
  <c r="E21" i="3"/>
  <c r="E20" i="3"/>
  <c r="E19" i="3"/>
  <c r="E18" i="3"/>
  <c r="E17" i="3"/>
  <c r="E16" i="3"/>
  <c r="E15" i="3"/>
  <c r="D15" i="2" l="1"/>
  <c r="E15" i="2" s="1"/>
  <c r="C15" i="2"/>
  <c r="E14" i="2"/>
  <c r="D14" i="2"/>
  <c r="C14" i="2"/>
  <c r="E13" i="2"/>
  <c r="E12" i="2"/>
  <c r="D12" i="2"/>
  <c r="C12" i="2"/>
  <c r="C5" i="2"/>
  <c r="F20" i="1" l="1"/>
  <c r="E20" i="1"/>
  <c r="H18" i="1"/>
  <c r="H17" i="1"/>
  <c r="H16" i="1"/>
  <c r="H15" i="1"/>
  <c r="H14" i="1"/>
  <c r="H13" i="1"/>
  <c r="H12" i="1"/>
  <c r="H11" i="1"/>
  <c r="H10" i="1"/>
  <c r="H9" i="1"/>
  <c r="F18" i="1"/>
  <c r="F17" i="1"/>
  <c r="F16" i="1"/>
  <c r="F15" i="1"/>
  <c r="F14" i="1"/>
  <c r="F13" i="1"/>
  <c r="F12" i="1"/>
  <c r="F11" i="1"/>
  <c r="F10" i="1"/>
  <c r="F9" i="1"/>
  <c r="E22" i="1"/>
  <c r="D20" i="1"/>
  <c r="H20" i="1" l="1"/>
  <c r="H22" i="1" s="1"/>
  <c r="F22" i="1"/>
</calcChain>
</file>

<file path=xl/sharedStrings.xml><?xml version="1.0" encoding="utf-8"?>
<sst xmlns="http://schemas.openxmlformats.org/spreadsheetml/2006/main" count="77" uniqueCount="57">
  <si>
    <t>（設問８）</t>
    <rPh sb="1" eb="3">
      <t>セツモン</t>
    </rPh>
    <phoneticPr fontId="2"/>
  </si>
  <si>
    <t>１０年間で完結する投資プロジェクトがある。</t>
    <rPh sb="2" eb="4">
      <t>ネンカン</t>
    </rPh>
    <rPh sb="5" eb="7">
      <t>カンケツ</t>
    </rPh>
    <rPh sb="9" eb="11">
      <t>トウシ</t>
    </rPh>
    <phoneticPr fontId="2"/>
  </si>
  <si>
    <t>当初必要とする投資金額は２００億円であり、それを株主資本から１２０億円、借入で８０億円まかなうものとする。</t>
    <rPh sb="0" eb="2">
      <t>トウショ</t>
    </rPh>
    <rPh sb="2" eb="4">
      <t>ヒツヨウ</t>
    </rPh>
    <rPh sb="7" eb="9">
      <t>トウシ</t>
    </rPh>
    <rPh sb="9" eb="11">
      <t>キンガク</t>
    </rPh>
    <rPh sb="15" eb="17">
      <t>オクエン</t>
    </rPh>
    <rPh sb="24" eb="26">
      <t>カブヌシ</t>
    </rPh>
    <rPh sb="26" eb="28">
      <t>シホン</t>
    </rPh>
    <rPh sb="33" eb="35">
      <t>オクエン</t>
    </rPh>
    <rPh sb="36" eb="38">
      <t>カリイレ</t>
    </rPh>
    <rPh sb="41" eb="43">
      <t>オクエン</t>
    </rPh>
    <phoneticPr fontId="2"/>
  </si>
  <si>
    <t>１年後からの収益および返済額は以下のようである。</t>
    <rPh sb="1" eb="3">
      <t>ネンゴ</t>
    </rPh>
    <rPh sb="6" eb="8">
      <t>シュウエキ</t>
    </rPh>
    <rPh sb="11" eb="14">
      <t>ヘンサイガク</t>
    </rPh>
    <rPh sb="15" eb="17">
      <t>イカ</t>
    </rPh>
    <phoneticPr fontId="2"/>
  </si>
  <si>
    <t>１年後</t>
    <rPh sb="1" eb="3">
      <t>ネンゴ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</si>
  <si>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</si>
  <si>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</si>
  <si>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４年後</t>
    <rPh sb="1" eb="3">
      <t>ネンゴ</t>
    </rPh>
    <phoneticPr fontId="2"/>
  </si>
  <si>
    <t>５年後</t>
    <rPh sb="1" eb="3">
      <t>ネンゴ</t>
    </rPh>
    <phoneticPr fontId="2"/>
  </si>
  <si>
    <t>６年後</t>
    <rPh sb="1" eb="3">
      <t>ネンゴ</t>
    </rPh>
    <phoneticPr fontId="2"/>
  </si>
  <si>
    <t>７年後</t>
    <rPh sb="1" eb="3">
      <t>ネンゴ</t>
    </rPh>
    <phoneticPr fontId="2"/>
  </si>
  <si>
    <t>８年後</t>
    <rPh sb="1" eb="3">
      <t>ネンゴ</t>
    </rPh>
    <phoneticPr fontId="2"/>
  </si>
  <si>
    <t>９年後</t>
    <rPh sb="1" eb="3">
      <t>ネンゴ</t>
    </rPh>
    <phoneticPr fontId="2"/>
  </si>
  <si>
    <t>１０年後</t>
    <rPh sb="2" eb="4">
      <t>ネンゴ</t>
    </rPh>
    <phoneticPr fontId="2"/>
  </si>
  <si>
    <t>返済額</t>
    <rPh sb="0" eb="3">
      <t>ヘンサイガク</t>
    </rPh>
    <phoneticPr fontId="2"/>
  </si>
  <si>
    <t>収益額</t>
    <rPh sb="0" eb="2">
      <t>シュウエキ</t>
    </rPh>
    <rPh sb="2" eb="3">
      <t>ガク</t>
    </rPh>
    <phoneticPr fontId="2"/>
  </si>
  <si>
    <t>市場の期待リターン</t>
    <rPh sb="0" eb="2">
      <t>シジョウ</t>
    </rPh>
    <rPh sb="3" eb="5">
      <t>キタイ</t>
    </rPh>
    <phoneticPr fontId="2"/>
  </si>
  <si>
    <t>問１</t>
    <phoneticPr fontId="2"/>
  </si>
  <si>
    <t>収益額、返済額、配当額の合計金額はそれぞれいくらか。</t>
    <rPh sb="0" eb="2">
      <t>シュウエキ</t>
    </rPh>
    <rPh sb="2" eb="3">
      <t>ガク</t>
    </rPh>
    <rPh sb="4" eb="7">
      <t>ヘンサイガク</t>
    </rPh>
    <rPh sb="8" eb="11">
      <t>ハイトウガク</t>
    </rPh>
    <rPh sb="12" eb="14">
      <t>ゴウケイ</t>
    </rPh>
    <rPh sb="14" eb="16">
      <t>キンガク</t>
    </rPh>
    <phoneticPr fontId="2"/>
  </si>
  <si>
    <t>問２</t>
    <phoneticPr fontId="2"/>
  </si>
  <si>
    <t>返済額の利子率はいくらか。</t>
    <rPh sb="0" eb="3">
      <t>ヘンサイガク</t>
    </rPh>
    <rPh sb="4" eb="7">
      <t>リシリツ</t>
    </rPh>
    <phoneticPr fontId="2"/>
  </si>
  <si>
    <t>問３</t>
    <phoneticPr fontId="2"/>
  </si>
  <si>
    <t>配当額から計算される内部収益率はいくらか。</t>
    <rPh sb="0" eb="3">
      <t>ハイトウガク</t>
    </rPh>
    <rPh sb="5" eb="7">
      <t>ケイサン</t>
    </rPh>
    <rPh sb="10" eb="12">
      <t>ナイブ</t>
    </rPh>
    <rPh sb="12" eb="15">
      <t>シュウエキリツ</t>
    </rPh>
    <phoneticPr fontId="2"/>
  </si>
  <si>
    <t>問４</t>
    <phoneticPr fontId="2"/>
  </si>
  <si>
    <t>市場での期待リターンを 9％とするとき、市場での株価は株主資本の何倍の価値をつけているか。</t>
    <rPh sb="0" eb="2">
      <t>シジョウ</t>
    </rPh>
    <rPh sb="4" eb="6">
      <t>キタイ</t>
    </rPh>
    <rPh sb="20" eb="22">
      <t>シジョウ</t>
    </rPh>
    <rPh sb="24" eb="26">
      <t>カブカ</t>
    </rPh>
    <rPh sb="27" eb="29">
      <t>カブヌシ</t>
    </rPh>
    <rPh sb="29" eb="31">
      <t>シホン</t>
    </rPh>
    <rPh sb="32" eb="34">
      <t>ナンバイ</t>
    </rPh>
    <rPh sb="35" eb="37">
      <t>カチ</t>
    </rPh>
    <phoneticPr fontId="2"/>
  </si>
  <si>
    <t>５章（４）に関連する問題</t>
    <rPh sb="1" eb="2">
      <t>ショウ</t>
    </rPh>
    <rPh sb="6" eb="8">
      <t>カンレン</t>
    </rPh>
    <rPh sb="10" eb="12">
      <t>モンダイ</t>
    </rPh>
    <phoneticPr fontId="2"/>
  </si>
  <si>
    <t>（設問９）</t>
    <rPh sb="1" eb="3">
      <t>セツモン</t>
    </rPh>
    <phoneticPr fontId="2"/>
  </si>
  <si>
    <t>５章（５）に関連する問題</t>
    <rPh sb="1" eb="2">
      <t>ショウ</t>
    </rPh>
    <rPh sb="6" eb="8">
      <t>カンレン</t>
    </rPh>
    <rPh sb="10" eb="12">
      <t>モンダイ</t>
    </rPh>
    <phoneticPr fontId="2"/>
  </si>
  <si>
    <t>ある株式の年平均リターンは 8.5％である、標準偏差は 15.5％である。</t>
    <rPh sb="2" eb="4">
      <t>カブシキ</t>
    </rPh>
    <rPh sb="5" eb="8">
      <t>ネンヘイキン</t>
    </rPh>
    <rPh sb="22" eb="24">
      <t>ヒョウジュン</t>
    </rPh>
    <rPh sb="24" eb="26">
      <t>ヘンサ</t>
    </rPh>
    <phoneticPr fontId="2"/>
  </si>
  <si>
    <t>したがって、変動係数（＝標準偏差÷平均値）は</t>
    <rPh sb="6" eb="8">
      <t>ヘンドウ</t>
    </rPh>
    <rPh sb="8" eb="10">
      <t>ケイスウ</t>
    </rPh>
    <rPh sb="12" eb="14">
      <t>ヒョウジュン</t>
    </rPh>
    <rPh sb="14" eb="16">
      <t>ヘンサ</t>
    </rPh>
    <rPh sb="17" eb="20">
      <t>ヘイキンチ</t>
    </rPh>
    <phoneticPr fontId="2"/>
  </si>
  <si>
    <t>以下の期間における平均リターン、標準偏差、変動係数を求めなさい。</t>
    <rPh sb="0" eb="2">
      <t>イカ</t>
    </rPh>
    <rPh sb="3" eb="5">
      <t>キカン</t>
    </rPh>
    <rPh sb="9" eb="11">
      <t>ヘイキン</t>
    </rPh>
    <rPh sb="16" eb="18">
      <t>ヒョウジュン</t>
    </rPh>
    <rPh sb="18" eb="20">
      <t>ヘンサ</t>
    </rPh>
    <rPh sb="21" eb="23">
      <t>ヘンドウ</t>
    </rPh>
    <rPh sb="23" eb="25">
      <t>ケイスウ</t>
    </rPh>
    <rPh sb="26" eb="27">
      <t>モト</t>
    </rPh>
    <phoneticPr fontId="2"/>
  </si>
  <si>
    <t>１ヶ月</t>
    <rPh sb="2" eb="3">
      <t>ゲツ</t>
    </rPh>
    <phoneticPr fontId="2"/>
  </si>
  <si>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</si>
  <si>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</si>
  <si>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変動係数</t>
    <rPh sb="0" eb="2">
      <t>ヘンドウ</t>
    </rPh>
    <rPh sb="2" eb="4">
      <t>ケイスウ</t>
    </rPh>
    <phoneticPr fontId="2"/>
  </si>
  <si>
    <t>％</t>
    <phoneticPr fontId="2"/>
  </si>
  <si>
    <t>１年</t>
    <rPh sb="1" eb="2">
      <t>ネン</t>
    </rPh>
    <phoneticPr fontId="2"/>
  </si>
  <si>
    <t>５年</t>
    <rPh sb="1" eb="2">
      <t>ネン</t>
    </rPh>
    <phoneticPr fontId="2"/>
  </si>
  <si>
    <t>１０年</t>
    <rPh sb="2" eb="3">
      <t>ネン</t>
    </rPh>
    <phoneticPr fontId="2"/>
  </si>
  <si>
    <t>当初</t>
    <rPh sb="0" eb="2">
      <t>トウショ</t>
    </rPh>
    <phoneticPr fontId="2"/>
  </si>
  <si>
    <t>株主に帰属する額</t>
    <rPh sb="0" eb="2">
      <t>カブヌシ</t>
    </rPh>
    <rPh sb="3" eb="5">
      <t>キゾク</t>
    </rPh>
    <rPh sb="7" eb="8">
      <t>ガク</t>
    </rPh>
    <phoneticPr fontId="2"/>
  </si>
  <si>
    <t>年数</t>
    <rPh sb="0" eb="1">
      <t>ネン</t>
    </rPh>
    <rPh sb="1" eb="2">
      <t>スウ</t>
    </rPh>
    <phoneticPr fontId="2"/>
  </si>
  <si>
    <t>（設問１０）</t>
    <rPh sb="1" eb="3">
      <t>セツモン</t>
    </rPh>
    <phoneticPr fontId="2"/>
  </si>
  <si>
    <t>６章（２）に関連する問題</t>
    <rPh sb="1" eb="2">
      <t>ショウ</t>
    </rPh>
    <rPh sb="6" eb="8">
      <t>カンレン</t>
    </rPh>
    <rPh sb="10" eb="12">
      <t>モンダイ</t>
    </rPh>
    <phoneticPr fontId="2"/>
  </si>
  <si>
    <t>花王</t>
    <rPh sb="0" eb="2">
      <t>カオウ</t>
    </rPh>
    <phoneticPr fontId="2"/>
  </si>
  <si>
    <t>トヨタ</t>
    <phoneticPr fontId="2"/>
  </si>
  <si>
    <t>組み入れ比率</t>
    <rPh sb="0" eb="1">
      <t>ク</t>
    </rPh>
    <rPh sb="2" eb="3">
      <t>イ</t>
    </rPh>
    <rPh sb="4" eb="6">
      <t>ヒリツ</t>
    </rPh>
    <phoneticPr fontId="2"/>
  </si>
  <si>
    <t>平均リターン</t>
    <rPh sb="0" eb="2">
      <t>ヘイキン</t>
    </rPh>
    <phoneticPr fontId="2"/>
  </si>
  <si>
    <t>相関係数</t>
    <rPh sb="0" eb="2">
      <t>ソウカン</t>
    </rPh>
    <rPh sb="2" eb="4">
      <t>ケイスウ</t>
    </rPh>
    <phoneticPr fontId="2"/>
  </si>
  <si>
    <t>確率変数ＸとＹを ｃと（１－ｃ）の割合で混合したときの平均と分散は以下の式になる。</t>
    <rPh sb="0" eb="2">
      <t>カクリツ</t>
    </rPh>
    <rPh sb="2" eb="4">
      <t>ヘンスウ</t>
    </rPh>
    <rPh sb="17" eb="19">
      <t>ワリアイ</t>
    </rPh>
    <rPh sb="20" eb="22">
      <t>コンゴウ</t>
    </rPh>
    <rPh sb="27" eb="29">
      <t>ヘイキン</t>
    </rPh>
    <rPh sb="30" eb="32">
      <t>ブンサン</t>
    </rPh>
    <rPh sb="33" eb="35">
      <t>イカ</t>
    </rPh>
    <rPh sb="36" eb="37">
      <t>シキ</t>
    </rPh>
    <phoneticPr fontId="2"/>
  </si>
  <si>
    <t>ここで、ρは相関係数である。</t>
    <rPh sb="6" eb="8">
      <t>ソウカン</t>
    </rPh>
    <rPh sb="8" eb="10">
      <t>ケイスウ</t>
    </rPh>
    <phoneticPr fontId="2"/>
  </si>
  <si>
    <t>p.93の 表６－４の計算は、相関係数を 0.266 としている。</t>
    <rPh sb="6" eb="7">
      <t>ヒョウ</t>
    </rPh>
    <rPh sb="11" eb="13">
      <t>ケイサン</t>
    </rPh>
    <rPh sb="15" eb="17">
      <t>ソウカン</t>
    </rPh>
    <rPh sb="17" eb="19">
      <t>ケイスウ</t>
    </rPh>
    <phoneticPr fontId="2"/>
  </si>
  <si>
    <t>問１</t>
    <phoneticPr fontId="2"/>
  </si>
  <si>
    <t>A社とB社の株式は以下の表である。平均リターンと標準偏差をいくつかのケースで求めなさい。</t>
    <rPh sb="1" eb="2">
      <t>シャ</t>
    </rPh>
    <rPh sb="4" eb="5">
      <t>シャ</t>
    </rPh>
    <rPh sb="6" eb="8">
      <t>カブシキ</t>
    </rPh>
    <rPh sb="9" eb="11">
      <t>イカ</t>
    </rPh>
    <rPh sb="12" eb="13">
      <t>ヒョウ</t>
    </rPh>
    <rPh sb="17" eb="19">
      <t>ヘイキン</t>
    </rPh>
    <rPh sb="24" eb="26">
      <t>ヒョウジュン</t>
    </rPh>
    <rPh sb="26" eb="28">
      <t>ヘンサ</t>
    </rPh>
    <rPh sb="38" eb="39">
      <t>モト</t>
    </rPh>
    <phoneticPr fontId="2"/>
  </si>
  <si>
    <t>A社</t>
    <rPh sb="1" eb="2">
      <t>シャ</t>
    </rPh>
    <phoneticPr fontId="2"/>
  </si>
  <si>
    <t>B社</t>
    <rPh sb="1" eb="2">
      <t>シャ</t>
    </rPh>
    <phoneticPr fontId="2"/>
  </si>
  <si>
    <t>グラフ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</si>
</sst>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quotePrefix="1">
      <alignment vertical="center"/>
    </xf>
    <xf numFmtId="2" fontId="0" fillId="0" borderId="0" xfId="0" applyNumberFormat="1">
      <alignment vertical="center"/>
    </xf>
    <xf numFmtId="0" fontId="0" fillId="0" borderId="0" xfId="0" quotePrefix="1" applyAlignment="1">
      <alignment horizontal="right" vertical="center"/>
    </xf>
    <xf numFmtId="0" fontId="1" fillId="0" borderId="0" xfId="0" applyFont="1">
      <alignment vertical="center"/>
    </xf>
    <xf numFmtId="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設問１０!$K$15:$K$25</c:f>
              <c:numCache>
                <c:formatCode>0.00</c:formatCode>
                <c:ptCount val="11"/>
                <c:pt idx="0">
                  <c:v>20.96</c:v>
                </c:pt>
                <c:pt idx="1">
                  <c:v>19.829412969626713</c:v>
                </c:pt>
                <c:pt idx="2">
                  <c:v>19.134658431234147</c:v>
                </c:pt>
                <c:pt idx="3">
                  <c:v>18.923799927075954</c:v>
                </c:pt>
                <c:pt idx="4">
                  <c:v>19.212776215841373</c:v>
                </c:pt>
                <c:pt idx="5">
                  <c:v>19.979911211013928</c:v>
                </c:pt>
                <c:pt idx="6">
                  <c:v>21.173295679227643</c:v>
                </c:pt>
                <c:pt idx="7">
                  <c:v>22.725878721844836</c:v>
                </c:pt>
                <c:pt idx="8">
                  <c:v>24.569660015555769</c:v>
                </c:pt>
                <c:pt idx="9">
                  <c:v>26.644255266754968</c:v>
                </c:pt>
                <c:pt idx="10">
                  <c:v>28.9</c:v>
                </c:pt>
              </c:numCache>
            </c:numRef>
          </c:xVal>
          <c:yVal>
            <c:numRef>
              <c:f>設問１０!$L$15:$L$25</c:f>
              <c:numCache>
                <c:formatCode>General</c:formatCode>
                <c:ptCount val="11"/>
                <c:pt idx="0">
                  <c:v>14.85</c:v>
                </c:pt>
                <c:pt idx="1">
                  <c:v>14.988</c:v>
                </c:pt>
                <c:pt idx="2">
                  <c:v>15.126000000000001</c:v>
                </c:pt>
                <c:pt idx="3">
                  <c:v>15.263999999999999</c:v>
                </c:pt>
                <c:pt idx="4">
                  <c:v>15.402000000000001</c:v>
                </c:pt>
                <c:pt idx="5">
                  <c:v>15.54</c:v>
                </c:pt>
                <c:pt idx="6">
                  <c:v>15.678000000000001</c:v>
                </c:pt>
                <c:pt idx="7">
                  <c:v>15.815999999999999</c:v>
                </c:pt>
                <c:pt idx="8">
                  <c:v>15.954000000000002</c:v>
                </c:pt>
                <c:pt idx="9">
                  <c:v>16.092000000000002</c:v>
                </c:pt>
                <c:pt idx="10">
                  <c:v>16.23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29088"/>
        <c:axId val="61319424"/>
      </c:scatterChart>
      <c:valAx>
        <c:axId val="65129088"/>
        <c:scaling>
          <c:orientation val="minMax"/>
          <c:max val="30"/>
          <c:min val="15"/>
        </c:scaling>
        <c:delete val="0"/>
        <c:axPos val="b"/>
        <c:numFmt formatCode="#,##0_);[Red]\(#,##0\)" sourceLinked="0"/>
        <c:majorTickMark val="out"/>
        <c:minorTickMark val="none"/>
        <c:tickLblPos val="nextTo"/>
        <c:crossAx val="61319424"/>
        <c:crosses val="autoZero"/>
        <c:crossBetween val="midCat"/>
      </c:valAx>
      <c:valAx>
        <c:axId val="6131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129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設問１０!$C$54:$C$64</c:f>
              <c:numCache>
                <c:formatCode>0.00</c:formatCode>
                <c:ptCount val="11"/>
                <c:pt idx="0">
                  <c:v>18.399999999999999</c:v>
                </c:pt>
                <c:pt idx="1">
                  <c:v>17.64</c:v>
                </c:pt>
                <c:pt idx="2">
                  <c:v>16.88</c:v>
                </c:pt>
                <c:pt idx="3">
                  <c:v>16.119999999999997</c:v>
                </c:pt>
                <c:pt idx="4">
                  <c:v>15.36</c:v>
                </c:pt>
                <c:pt idx="5">
                  <c:v>14.6</c:v>
                </c:pt>
                <c:pt idx="6">
                  <c:v>13.84</c:v>
                </c:pt>
                <c:pt idx="7">
                  <c:v>13.079999999999998</c:v>
                </c:pt>
                <c:pt idx="8">
                  <c:v>12.32</c:v>
                </c:pt>
                <c:pt idx="9">
                  <c:v>11.56</c:v>
                </c:pt>
                <c:pt idx="10">
                  <c:v>10.8</c:v>
                </c:pt>
              </c:numCache>
            </c:numRef>
          </c:xVal>
          <c:yVal>
            <c:numRef>
              <c:f>設問１０!$D$54:$D$64</c:f>
              <c:numCache>
                <c:formatCode>General</c:formatCode>
                <c:ptCount val="11"/>
                <c:pt idx="0">
                  <c:v>12.5</c:v>
                </c:pt>
                <c:pt idx="1">
                  <c:v>12.1</c:v>
                </c:pt>
                <c:pt idx="2">
                  <c:v>11.7</c:v>
                </c:pt>
                <c:pt idx="3">
                  <c:v>11.3</c:v>
                </c:pt>
                <c:pt idx="4">
                  <c:v>10.9</c:v>
                </c:pt>
                <c:pt idx="5">
                  <c:v>10.5</c:v>
                </c:pt>
                <c:pt idx="6">
                  <c:v>10.1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8.9</c:v>
                </c:pt>
                <c:pt idx="10">
                  <c:v>8.5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25792"/>
        <c:axId val="107824256"/>
      </c:scatterChart>
      <c:valAx>
        <c:axId val="107825792"/>
        <c:scaling>
          <c:orientation val="minMax"/>
          <c:max val="20"/>
          <c:min val="0"/>
        </c:scaling>
        <c:delete val="0"/>
        <c:axPos val="b"/>
        <c:numFmt formatCode="#,##0_);[Red]\(#,##0\)" sourceLinked="0"/>
        <c:majorTickMark val="out"/>
        <c:minorTickMark val="none"/>
        <c:tickLblPos val="nextTo"/>
        <c:crossAx val="107824256"/>
        <c:crosses val="autoZero"/>
        <c:crossBetween val="midCat"/>
      </c:valAx>
      <c:valAx>
        <c:axId val="107824256"/>
        <c:scaling>
          <c:orientation val="minMax"/>
          <c:max val="14"/>
          <c:min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825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設問１０!$I$54:$I$64</c:f>
              <c:numCache>
                <c:formatCode>0.00</c:formatCode>
                <c:ptCount val="11"/>
                <c:pt idx="0">
                  <c:v>18.399999999999999</c:v>
                </c:pt>
                <c:pt idx="1">
                  <c:v>17.125559844863467</c:v>
                </c:pt>
                <c:pt idx="2">
                  <c:v>15.910348833385143</c:v>
                </c:pt>
                <c:pt idx="3">
                  <c:v>14.768994549392994</c:v>
                </c:pt>
                <c:pt idx="4">
                  <c:v>13.719941690838194</c:v>
                </c:pt>
                <c:pt idx="5">
                  <c:v>12.785929766739686</c:v>
                </c:pt>
                <c:pt idx="6">
                  <c:v>11.993865098457627</c:v>
                </c:pt>
                <c:pt idx="7">
                  <c:v>11.373442750548314</c:v>
                </c:pt>
                <c:pt idx="8">
                  <c:v>10.953866897128155</c:v>
                </c:pt>
                <c:pt idx="9">
                  <c:v>10.758661626800984</c:v>
                </c:pt>
                <c:pt idx="10">
                  <c:v>10.8</c:v>
                </c:pt>
              </c:numCache>
            </c:numRef>
          </c:xVal>
          <c:yVal>
            <c:numRef>
              <c:f>設問１０!$J$54:$J$64</c:f>
              <c:numCache>
                <c:formatCode>General</c:formatCode>
                <c:ptCount val="11"/>
                <c:pt idx="0">
                  <c:v>12.5</c:v>
                </c:pt>
                <c:pt idx="1">
                  <c:v>12.1</c:v>
                </c:pt>
                <c:pt idx="2">
                  <c:v>11.7</c:v>
                </c:pt>
                <c:pt idx="3">
                  <c:v>11.3</c:v>
                </c:pt>
                <c:pt idx="4">
                  <c:v>10.9</c:v>
                </c:pt>
                <c:pt idx="5">
                  <c:v>10.5</c:v>
                </c:pt>
                <c:pt idx="6">
                  <c:v>10.1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8.9</c:v>
                </c:pt>
                <c:pt idx="10">
                  <c:v>8.5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07456"/>
        <c:axId val="109234432"/>
      </c:scatterChart>
      <c:valAx>
        <c:axId val="130707456"/>
        <c:scaling>
          <c:orientation val="minMax"/>
          <c:max val="20"/>
          <c:min val="0"/>
        </c:scaling>
        <c:delete val="0"/>
        <c:axPos val="b"/>
        <c:numFmt formatCode="#,##0_);[Red]\(#,##0\)" sourceLinked="0"/>
        <c:majorTickMark val="out"/>
        <c:minorTickMark val="none"/>
        <c:tickLblPos val="nextTo"/>
        <c:crossAx val="109234432"/>
        <c:crosses val="autoZero"/>
        <c:crossBetween val="midCat"/>
      </c:valAx>
      <c:valAx>
        <c:axId val="109234432"/>
        <c:scaling>
          <c:orientation val="minMax"/>
          <c:max val="14"/>
          <c:min val="8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30707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161925</xdr:rowOff>
        </xdr:from>
        <xdr:to>
          <xdr:col>7</xdr:col>
          <xdr:colOff>371475</xdr:colOff>
          <xdr:row>7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12</xdr:col>
      <xdr:colOff>409575</xdr:colOff>
      <xdr:row>13</xdr:row>
      <xdr:rowOff>123825</xdr:rowOff>
    </xdr:from>
    <xdr:to>
      <xdr:col>19</xdr:col>
      <xdr:colOff>180975</xdr:colOff>
      <xdr:row>29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676275</xdr:colOff>
      <xdr:row>65</xdr:row>
      <xdr:rowOff>19050</xdr:rowOff>
    </xdr:from>
    <xdr:to>
      <xdr:col>7</xdr:col>
      <xdr:colOff>0</xdr:colOff>
      <xdr:row>79</xdr:row>
      <xdr:rowOff>38100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676275</xdr:colOff>
      <xdr:row>65</xdr:row>
      <xdr:rowOff>19050</xdr:rowOff>
    </xdr:from>
    <xdr:to>
      <xdr:col>13</xdr:col>
      <xdr:colOff>0</xdr:colOff>
      <xdr:row>79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workbookViewId="0">
      <selection activeCell="A24" sqref="A24"/>
    </sheetView>
  </sheetViews>
  <sheetFormatPr defaultRowHeight="13.5" x14ac:dyDescent="0.15"/>
  <cols>
    <col min="4" max="4" width="10.25" customWidth="1"/>
  </cols>
  <sheetData>
    <row r="1" spans="1:8" x14ac:dyDescent="0.15">
      <c r="A1" s="1" t="s">
        <v>0</v>
      </c>
      <c r="B1" s="1" t="s">
        <v>25</v>
      </c>
    </row>
    <row r="2" spans="1:8" x14ac:dyDescent="0.15">
      <c r="A2" s="1"/>
    </row>
    <row r="3" spans="1:8" x14ac:dyDescent="0.15">
      <c r="B3" t="s">
        <v>1</v>
      </c>
    </row>
    <row r="4" spans="1:8" x14ac:dyDescent="0.15">
      <c r="B4" t="s">
        <v>2</v>
      </c>
    </row>
    <row r="5" spans="1:8" x14ac:dyDescent="0.15">
      <c r="B5" s="1" t="s">
        <v>3</v>
      </c>
    </row>
    <row r="7" spans="1:8" ht="27" x14ac:dyDescent="0.15">
      <c r="D7" s="8" t="s">
        <v>15</v>
      </c>
      <c r="E7" s="8" t="s">
        <v>14</v>
      </c>
      <c r="F7" s="8" t="s">
        <v>40</v>
      </c>
      <c r="G7" s="8" t="s">
        <v>41</v>
      </c>
      <c r="H7" s="8" t="s">
        <v>16</v>
      </c>
    </row>
    <row r="8" spans="1:8" x14ac:dyDescent="0.15">
      <c r="C8" t="s">
        <v>39</v>
      </c>
      <c r="E8">
        <v>-80</v>
      </c>
      <c r="F8">
        <v>-120</v>
      </c>
      <c r="H8">
        <v>0.09</v>
      </c>
    </row>
    <row r="9" spans="1:8" x14ac:dyDescent="0.15">
      <c r="C9" t="s">
        <v>4</v>
      </c>
      <c r="D9">
        <v>20</v>
      </c>
      <c r="E9">
        <v>5</v>
      </c>
      <c r="F9">
        <f>D9-E9</f>
        <v>15</v>
      </c>
      <c r="G9">
        <v>1</v>
      </c>
      <c r="H9" s="2">
        <f>F9/(1+H$8)^G9</f>
        <v>13.761467889908255</v>
      </c>
    </row>
    <row r="10" spans="1:8" x14ac:dyDescent="0.15">
      <c r="C10" t="s">
        <v>5</v>
      </c>
      <c r="D10">
        <v>20</v>
      </c>
      <c r="E10">
        <v>5</v>
      </c>
      <c r="F10">
        <f t="shared" ref="F10:F18" si="0">D10-E10</f>
        <v>15</v>
      </c>
      <c r="G10">
        <v>2</v>
      </c>
      <c r="H10" s="2">
        <f t="shared" ref="H10:H18" si="1">F10/(1+H$8)^G10</f>
        <v>12.6251998989984</v>
      </c>
    </row>
    <row r="11" spans="1:8" x14ac:dyDescent="0.15">
      <c r="C11" t="s">
        <v>6</v>
      </c>
      <c r="D11">
        <v>50</v>
      </c>
      <c r="E11">
        <v>10</v>
      </c>
      <c r="F11">
        <f t="shared" si="0"/>
        <v>40</v>
      </c>
      <c r="G11">
        <v>3</v>
      </c>
      <c r="H11" s="2">
        <f t="shared" si="1"/>
        <v>30.887339202442565</v>
      </c>
    </row>
    <row r="12" spans="1:8" x14ac:dyDescent="0.15">
      <c r="C12" t="s">
        <v>7</v>
      </c>
      <c r="D12">
        <v>50</v>
      </c>
      <c r="E12">
        <v>10</v>
      </c>
      <c r="F12">
        <f t="shared" si="0"/>
        <v>40</v>
      </c>
      <c r="G12">
        <v>4</v>
      </c>
      <c r="H12" s="2">
        <f t="shared" si="1"/>
        <v>28.337008442607857</v>
      </c>
    </row>
    <row r="13" spans="1:8" x14ac:dyDescent="0.15">
      <c r="C13" t="s">
        <v>8</v>
      </c>
      <c r="D13">
        <v>50</v>
      </c>
      <c r="E13">
        <v>20</v>
      </c>
      <c r="F13">
        <f t="shared" si="0"/>
        <v>30</v>
      </c>
      <c r="G13">
        <v>5</v>
      </c>
      <c r="H13" s="2">
        <f t="shared" si="1"/>
        <v>19.497941588950358</v>
      </c>
    </row>
    <row r="14" spans="1:8" x14ac:dyDescent="0.15">
      <c r="C14" t="s">
        <v>9</v>
      </c>
      <c r="D14">
        <v>50</v>
      </c>
      <c r="E14">
        <v>20</v>
      </c>
      <c r="F14">
        <f t="shared" si="0"/>
        <v>30</v>
      </c>
      <c r="G14">
        <v>6</v>
      </c>
      <c r="H14" s="2">
        <f t="shared" si="1"/>
        <v>17.888019806376473</v>
      </c>
    </row>
    <row r="15" spans="1:8" x14ac:dyDescent="0.15">
      <c r="C15" t="s">
        <v>10</v>
      </c>
      <c r="D15">
        <v>50</v>
      </c>
      <c r="E15">
        <v>10</v>
      </c>
      <c r="F15">
        <f t="shared" si="0"/>
        <v>40</v>
      </c>
      <c r="G15">
        <v>7</v>
      </c>
      <c r="H15" s="2">
        <f t="shared" si="1"/>
        <v>21.881369793732691</v>
      </c>
    </row>
    <row r="16" spans="1:8" x14ac:dyDescent="0.15">
      <c r="C16" t="s">
        <v>11</v>
      </c>
      <c r="D16">
        <v>40</v>
      </c>
      <c r="E16">
        <v>10</v>
      </c>
      <c r="F16">
        <f t="shared" si="0"/>
        <v>30</v>
      </c>
      <c r="G16">
        <v>8</v>
      </c>
      <c r="H16" s="2">
        <f t="shared" si="1"/>
        <v>15.055988390183042</v>
      </c>
    </row>
    <row r="17" spans="1:8" x14ac:dyDescent="0.15">
      <c r="C17" t="s">
        <v>12</v>
      </c>
      <c r="D17">
        <v>40</v>
      </c>
      <c r="E17">
        <v>10</v>
      </c>
      <c r="F17">
        <f t="shared" si="0"/>
        <v>30</v>
      </c>
      <c r="G17">
        <v>9</v>
      </c>
      <c r="H17" s="2">
        <f t="shared" si="1"/>
        <v>13.812833385489029</v>
      </c>
    </row>
    <row r="18" spans="1:8" x14ac:dyDescent="0.15">
      <c r="C18" t="s">
        <v>13</v>
      </c>
      <c r="D18">
        <v>40</v>
      </c>
      <c r="E18">
        <v>5</v>
      </c>
      <c r="F18">
        <f t="shared" si="0"/>
        <v>35</v>
      </c>
      <c r="G18">
        <v>10</v>
      </c>
      <c r="H18" s="2">
        <f t="shared" si="1"/>
        <v>14.784378241349112</v>
      </c>
    </row>
    <row r="20" spans="1:8" x14ac:dyDescent="0.15">
      <c r="D20" s="4">
        <f>SUM(D9:D18)</f>
        <v>410</v>
      </c>
      <c r="E20" s="4">
        <f>SUM(E9:E18)</f>
        <v>105</v>
      </c>
      <c r="F20" s="4">
        <f>SUM(F9:F18)</f>
        <v>305</v>
      </c>
      <c r="G20" s="4"/>
      <c r="H20" s="5">
        <f>SUM(H9:H18)</f>
        <v>188.53154664003779</v>
      </c>
    </row>
    <row r="21" spans="1:8" x14ac:dyDescent="0.15">
      <c r="D21" s="4"/>
      <c r="E21" s="4"/>
      <c r="F21" s="4"/>
      <c r="G21" s="4"/>
      <c r="H21" s="4"/>
    </row>
    <row r="22" spans="1:8" x14ac:dyDescent="0.15">
      <c r="D22" s="4"/>
      <c r="E22" s="6">
        <f>IRR(E8:E18)</f>
        <v>5.0359569749936384E-2</v>
      </c>
      <c r="F22" s="6">
        <f>IRR(F8:F18)</f>
        <v>0.19363852015161465</v>
      </c>
      <c r="G22" s="4"/>
      <c r="H22" s="5">
        <f>H20/120</f>
        <v>1.5710962220003148</v>
      </c>
    </row>
    <row r="24" spans="1:8" x14ac:dyDescent="0.15">
      <c r="A24" s="3" t="s">
        <v>17</v>
      </c>
      <c r="B24" t="s">
        <v>18</v>
      </c>
    </row>
    <row r="26" spans="1:8" x14ac:dyDescent="0.15">
      <c r="A26" s="3" t="s">
        <v>19</v>
      </c>
      <c r="B26" t="s">
        <v>20</v>
      </c>
    </row>
    <row r="28" spans="1:8" x14ac:dyDescent="0.15">
      <c r="A28" s="3" t="s">
        <v>21</v>
      </c>
      <c r="B28" t="s">
        <v>22</v>
      </c>
    </row>
    <row r="30" spans="1:8" x14ac:dyDescent="0.15">
      <c r="A30" s="3" t="s">
        <v>23</v>
      </c>
      <c r="B30" t="s">
        <v>24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/>
  </sheetViews>
  <sheetFormatPr defaultRowHeight="13.5" x14ac:dyDescent="0.15"/>
  <sheetData>
    <row r="1" spans="1:5" x14ac:dyDescent="0.15">
      <c r="A1" s="1" t="s">
        <v>26</v>
      </c>
      <c r="B1" s="1" t="s">
        <v>27</v>
      </c>
    </row>
    <row r="3" spans="1:5" x14ac:dyDescent="0.15">
      <c r="B3" t="s">
        <v>28</v>
      </c>
    </row>
    <row r="4" spans="1:5" x14ac:dyDescent="0.15">
      <c r="B4" t="s">
        <v>29</v>
      </c>
    </row>
    <row r="5" spans="1:5" x14ac:dyDescent="0.15">
      <c r="C5" s="2">
        <f>15.5/8.5</f>
        <v>1.8235294117647058</v>
      </c>
    </row>
    <row r="7" spans="1:5" x14ac:dyDescent="0.15">
      <c r="B7" t="s">
        <v>30</v>
      </c>
    </row>
    <row r="10" spans="1:5" x14ac:dyDescent="0.15">
      <c r="C10" t="s">
        <v>32</v>
      </c>
      <c r="D10" t="s">
        <v>33</v>
      </c>
      <c r="E10" t="s">
        <v>34</v>
      </c>
    </row>
    <row r="11" spans="1:5" x14ac:dyDescent="0.15">
      <c r="C11" s="7" t="s">
        <v>35</v>
      </c>
      <c r="D11" s="7" t="s">
        <v>35</v>
      </c>
    </row>
    <row r="12" spans="1:5" x14ac:dyDescent="0.15">
      <c r="A12" s="3" t="s">
        <v>17</v>
      </c>
      <c r="B12" s="1" t="s">
        <v>31</v>
      </c>
      <c r="C12" s="2">
        <f>8.5/12</f>
        <v>0.70833333333333337</v>
      </c>
      <c r="D12" s="2">
        <f>SQRT(15.5^2/12)</f>
        <v>4.4744645862195993</v>
      </c>
      <c r="E12" s="2">
        <f>D12/C12</f>
        <v>6.3168911805453165</v>
      </c>
    </row>
    <row r="13" spans="1:5" x14ac:dyDescent="0.15">
      <c r="B13" s="1" t="s">
        <v>36</v>
      </c>
      <c r="C13">
        <v>8.5</v>
      </c>
      <c r="D13">
        <v>15.5</v>
      </c>
      <c r="E13" s="2">
        <f>D13/C13</f>
        <v>1.8235294117647058</v>
      </c>
    </row>
    <row r="14" spans="1:5" x14ac:dyDescent="0.15">
      <c r="B14" t="s">
        <v>37</v>
      </c>
      <c r="C14">
        <f>8.5*5</f>
        <v>42.5</v>
      </c>
      <c r="D14" s="2">
        <f>SQRT(15.5^2*5)</f>
        <v>34.659053651246744</v>
      </c>
      <c r="E14" s="2">
        <f>D14/C14</f>
        <v>0.81550714473521746</v>
      </c>
    </row>
    <row r="15" spans="1:5" x14ac:dyDescent="0.15">
      <c r="B15" t="s">
        <v>38</v>
      </c>
      <c r="C15">
        <f>8.5*10</f>
        <v>85</v>
      </c>
      <c r="D15" s="2">
        <f>SQRT(15.5^2*10)</f>
        <v>49.01530373260988</v>
      </c>
      <c r="E15" s="2">
        <f>D15/C15</f>
        <v>0.57665063214835155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7"/>
  <sheetViews>
    <sheetView showGridLines="0" tabSelected="1" workbookViewId="0">
      <selection activeCell="Q77" sqref="Q77"/>
    </sheetView>
  </sheetViews>
  <sheetFormatPr defaultRowHeight="13.5" x14ac:dyDescent="0.15"/>
  <sheetData>
    <row r="1" spans="1:12" x14ac:dyDescent="0.15">
      <c r="A1" s="1" t="s">
        <v>42</v>
      </c>
      <c r="B1" t="s">
        <v>43</v>
      </c>
    </row>
    <row r="3" spans="1:12" x14ac:dyDescent="0.15">
      <c r="B3" t="s">
        <v>49</v>
      </c>
    </row>
    <row r="4" spans="1:12" x14ac:dyDescent="0.15">
      <c r="B4" t="s">
        <v>50</v>
      </c>
    </row>
    <row r="9" spans="1:12" x14ac:dyDescent="0.15">
      <c r="B9" t="s">
        <v>51</v>
      </c>
    </row>
    <row r="11" spans="1:12" x14ac:dyDescent="0.15">
      <c r="E11" t="s">
        <v>48</v>
      </c>
      <c r="F11" s="4">
        <v>0.26600000000000001</v>
      </c>
    </row>
    <row r="13" spans="1:12" x14ac:dyDescent="0.15">
      <c r="C13" s="9" t="s">
        <v>46</v>
      </c>
      <c r="D13" s="8"/>
      <c r="E13" s="10" t="s">
        <v>47</v>
      </c>
      <c r="F13" s="8" t="s">
        <v>33</v>
      </c>
      <c r="K13" t="s">
        <v>56</v>
      </c>
    </row>
    <row r="14" spans="1:12" x14ac:dyDescent="0.15">
      <c r="C14" t="s">
        <v>44</v>
      </c>
      <c r="D14" t="s">
        <v>45</v>
      </c>
      <c r="K14" s="8" t="s">
        <v>33</v>
      </c>
      <c r="L14" s="10" t="s">
        <v>47</v>
      </c>
    </row>
    <row r="15" spans="1:12" x14ac:dyDescent="0.15">
      <c r="C15">
        <v>1</v>
      </c>
      <c r="D15">
        <v>0</v>
      </c>
      <c r="E15">
        <f>14.85*C15+16.23*D15</f>
        <v>14.85</v>
      </c>
      <c r="F15" s="2">
        <f>SQRT((C15*20.96)^2+(D15*28.9)^2+2*F$11*C15*20.96*D15*28.9)</f>
        <v>20.96</v>
      </c>
      <c r="K15" s="2">
        <f>F15</f>
        <v>20.96</v>
      </c>
      <c r="L15">
        <f>E15</f>
        <v>14.85</v>
      </c>
    </row>
    <row r="16" spans="1:12" x14ac:dyDescent="0.15">
      <c r="C16">
        <v>0.9</v>
      </c>
      <c r="D16">
        <v>0.1</v>
      </c>
      <c r="E16">
        <f t="shared" ref="E16:E25" si="0">14.85*C16+16.23*D16</f>
        <v>14.988</v>
      </c>
      <c r="F16" s="2">
        <f>SQRT((C16*20.96)^2+(D16*28.9)^2+2*F$11*C16*20.96*D16*28.9)</f>
        <v>19.829412969626713</v>
      </c>
      <c r="K16" s="2">
        <f t="shared" ref="K16:K25" si="1">F16</f>
        <v>19.829412969626713</v>
      </c>
      <c r="L16">
        <f t="shared" ref="L16:L25" si="2">E16</f>
        <v>14.988</v>
      </c>
    </row>
    <row r="17" spans="1:12" x14ac:dyDescent="0.15">
      <c r="C17">
        <v>0.8</v>
      </c>
      <c r="D17">
        <v>0.2</v>
      </c>
      <c r="E17">
        <f t="shared" si="0"/>
        <v>15.126000000000001</v>
      </c>
      <c r="F17" s="2">
        <f>SQRT((C17*20.96)^2+(D17*28.9)^2+2*F$11*C17*20.96*D17*28.9)</f>
        <v>19.134658431234147</v>
      </c>
      <c r="K17" s="2">
        <f t="shared" si="1"/>
        <v>19.134658431234147</v>
      </c>
      <c r="L17">
        <f t="shared" si="2"/>
        <v>15.126000000000001</v>
      </c>
    </row>
    <row r="18" spans="1:12" x14ac:dyDescent="0.15">
      <c r="C18">
        <v>0.7</v>
      </c>
      <c r="D18">
        <v>0.3</v>
      </c>
      <c r="E18">
        <f t="shared" si="0"/>
        <v>15.263999999999999</v>
      </c>
      <c r="F18" s="2">
        <f>SQRT((C18*20.96)^2+(D18*28.9)^2+2*F$11*C18*20.96*D18*28.9)</f>
        <v>18.923799927075954</v>
      </c>
      <c r="K18" s="2">
        <f t="shared" si="1"/>
        <v>18.923799927075954</v>
      </c>
      <c r="L18">
        <f t="shared" si="2"/>
        <v>15.263999999999999</v>
      </c>
    </row>
    <row r="19" spans="1:12" x14ac:dyDescent="0.15">
      <c r="C19">
        <v>0.6</v>
      </c>
      <c r="D19">
        <v>0.4</v>
      </c>
      <c r="E19">
        <f t="shared" si="0"/>
        <v>15.402000000000001</v>
      </c>
      <c r="F19" s="2">
        <f>SQRT((C19*20.96)^2+(D19*28.9)^2+2*F$11*C19*20.96*D19*28.9)</f>
        <v>19.212776215841373</v>
      </c>
      <c r="K19" s="2">
        <f t="shared" si="1"/>
        <v>19.212776215841373</v>
      </c>
      <c r="L19">
        <f t="shared" si="2"/>
        <v>15.402000000000001</v>
      </c>
    </row>
    <row r="20" spans="1:12" x14ac:dyDescent="0.15">
      <c r="C20">
        <v>0.5</v>
      </c>
      <c r="D20">
        <v>0.5</v>
      </c>
      <c r="E20">
        <f t="shared" si="0"/>
        <v>15.54</v>
      </c>
      <c r="F20" s="2">
        <f>SQRT((C20*20.96)^2+(D20*28.9)^2+2*F$11*C20*20.96*D20*28.9)</f>
        <v>19.979911211013928</v>
      </c>
      <c r="K20" s="2">
        <f t="shared" si="1"/>
        <v>19.979911211013928</v>
      </c>
      <c r="L20">
        <f t="shared" si="2"/>
        <v>15.54</v>
      </c>
    </row>
    <row r="21" spans="1:12" x14ac:dyDescent="0.15">
      <c r="C21">
        <v>0.4</v>
      </c>
      <c r="D21">
        <v>0.6</v>
      </c>
      <c r="E21">
        <f t="shared" si="0"/>
        <v>15.678000000000001</v>
      </c>
      <c r="F21" s="2">
        <f>SQRT((C21*20.96)^2+(D21*28.9)^2+2*F$11*C21*20.96*D21*28.9)</f>
        <v>21.173295679227643</v>
      </c>
      <c r="K21" s="2">
        <f t="shared" si="1"/>
        <v>21.173295679227643</v>
      </c>
      <c r="L21">
        <f t="shared" si="2"/>
        <v>15.678000000000001</v>
      </c>
    </row>
    <row r="22" spans="1:12" x14ac:dyDescent="0.15">
      <c r="C22">
        <v>0.3</v>
      </c>
      <c r="D22">
        <v>0.7</v>
      </c>
      <c r="E22">
        <f t="shared" si="0"/>
        <v>15.815999999999999</v>
      </c>
      <c r="F22" s="2">
        <f>SQRT((C22*20.96)^2+(D22*28.9)^2+2*F$11*C22*20.96*D22*28.9)</f>
        <v>22.725878721844836</v>
      </c>
      <c r="K22" s="2">
        <f t="shared" si="1"/>
        <v>22.725878721844836</v>
      </c>
      <c r="L22">
        <f t="shared" si="2"/>
        <v>15.815999999999999</v>
      </c>
    </row>
    <row r="23" spans="1:12" x14ac:dyDescent="0.15">
      <c r="C23">
        <v>0.2</v>
      </c>
      <c r="D23">
        <v>0.8</v>
      </c>
      <c r="E23">
        <f t="shared" si="0"/>
        <v>15.954000000000002</v>
      </c>
      <c r="F23" s="2">
        <f>SQRT((C23*20.96)^2+(D23*28.9)^2+2*F$11*C23*20.96*D23*28.9)</f>
        <v>24.569660015555769</v>
      </c>
      <c r="K23" s="2">
        <f t="shared" si="1"/>
        <v>24.569660015555769</v>
      </c>
      <c r="L23">
        <f t="shared" si="2"/>
        <v>15.954000000000002</v>
      </c>
    </row>
    <row r="24" spans="1:12" x14ac:dyDescent="0.15">
      <c r="C24">
        <v>0.1</v>
      </c>
      <c r="D24">
        <v>0.9</v>
      </c>
      <c r="E24">
        <f t="shared" si="0"/>
        <v>16.092000000000002</v>
      </c>
      <c r="F24" s="2">
        <f>SQRT((C24*20.96)^2+(D24*28.9)^2+2*F$11*C24*20.96*D24*28.9)</f>
        <v>26.644255266754968</v>
      </c>
      <c r="K24" s="2">
        <f t="shared" si="1"/>
        <v>26.644255266754968</v>
      </c>
      <c r="L24">
        <f t="shared" si="2"/>
        <v>16.092000000000002</v>
      </c>
    </row>
    <row r="25" spans="1:12" x14ac:dyDescent="0.15">
      <c r="C25">
        <v>0</v>
      </c>
      <c r="D25">
        <v>1</v>
      </c>
      <c r="E25">
        <f t="shared" si="0"/>
        <v>16.23</v>
      </c>
      <c r="F25" s="2">
        <f>SQRT((C25*20.96)^2+(D25*28.9)^2+2*F$11*C25*20.96*D25*28.9)</f>
        <v>28.9</v>
      </c>
      <c r="K25" s="2">
        <f t="shared" si="1"/>
        <v>28.9</v>
      </c>
      <c r="L25">
        <f t="shared" si="2"/>
        <v>16.23</v>
      </c>
    </row>
    <row r="28" spans="1:12" x14ac:dyDescent="0.15">
      <c r="A28" s="3" t="s">
        <v>52</v>
      </c>
      <c r="B28" t="s">
        <v>53</v>
      </c>
    </row>
    <row r="30" spans="1:12" x14ac:dyDescent="0.15">
      <c r="D30" s="10" t="s">
        <v>47</v>
      </c>
      <c r="E30" s="8" t="s">
        <v>33</v>
      </c>
    </row>
    <row r="31" spans="1:12" x14ac:dyDescent="0.15">
      <c r="C31" t="s">
        <v>54</v>
      </c>
      <c r="D31">
        <v>12.5</v>
      </c>
      <c r="E31">
        <v>18.399999999999999</v>
      </c>
    </row>
    <row r="32" spans="1:12" x14ac:dyDescent="0.15">
      <c r="C32" t="s">
        <v>55</v>
      </c>
      <c r="D32">
        <v>8.5</v>
      </c>
      <c r="E32">
        <v>10.8</v>
      </c>
    </row>
    <row r="35" spans="3:11" x14ac:dyDescent="0.15">
      <c r="E35" t="s">
        <v>48</v>
      </c>
    </row>
    <row r="37" spans="3:11" x14ac:dyDescent="0.15">
      <c r="C37" s="9" t="s">
        <v>46</v>
      </c>
      <c r="D37" s="8"/>
      <c r="E37" s="10" t="s">
        <v>47</v>
      </c>
      <c r="G37" s="8" t="s">
        <v>33</v>
      </c>
    </row>
    <row r="38" spans="3:11" x14ac:dyDescent="0.15">
      <c r="C38" t="s">
        <v>54</v>
      </c>
      <c r="D38" t="s">
        <v>55</v>
      </c>
      <c r="F38" t="s">
        <v>48</v>
      </c>
      <c r="G38" s="4">
        <v>1</v>
      </c>
      <c r="H38" s="4">
        <v>0.5</v>
      </c>
      <c r="I38" s="4">
        <v>0</v>
      </c>
      <c r="J38" s="4">
        <v>-0.5</v>
      </c>
      <c r="K38" s="4">
        <v>-1</v>
      </c>
    </row>
    <row r="39" spans="3:11" x14ac:dyDescent="0.15">
      <c r="C39">
        <v>1</v>
      </c>
      <c r="D39">
        <v>0</v>
      </c>
      <c r="E39">
        <f>12.5*C39+8.5*D39</f>
        <v>12.5</v>
      </c>
      <c r="G39" s="2">
        <f>SQRT(($C39*18.4)^2+($D39*10.8)^2+2*G$38*$C39*18.4*$D39*10.8)</f>
        <v>18.399999999999999</v>
      </c>
      <c r="H39" s="2">
        <f t="shared" ref="H39:K49" si="3">SQRT(($C39*18.4)^2+($D39*10.8)^2+2*H$38*$C39*18.4*$D39*10.8)</f>
        <v>18.399999999999999</v>
      </c>
      <c r="I39" s="2">
        <f t="shared" si="3"/>
        <v>18.399999999999999</v>
      </c>
      <c r="J39" s="2">
        <f t="shared" si="3"/>
        <v>18.399999999999999</v>
      </c>
      <c r="K39" s="2">
        <f t="shared" si="3"/>
        <v>18.399999999999999</v>
      </c>
    </row>
    <row r="40" spans="3:11" x14ac:dyDescent="0.15">
      <c r="C40">
        <v>0.9</v>
      </c>
      <c r="D40">
        <v>0.1</v>
      </c>
      <c r="E40">
        <f t="shared" ref="E40:E49" si="4">12.5*C40+8.5*D40</f>
        <v>12.1</v>
      </c>
      <c r="G40" s="2">
        <f>SQRT(($C40*18.4)^2+($D40*10.8)^2+2*G$38*$C40*18.4*$D40*10.8)</f>
        <v>17.64</v>
      </c>
      <c r="H40" s="2">
        <f t="shared" si="3"/>
        <v>17.125559844863467</v>
      </c>
      <c r="I40" s="2">
        <f t="shared" si="3"/>
        <v>16.595180023127195</v>
      </c>
      <c r="J40" s="2">
        <f t="shared" si="3"/>
        <v>16.047280143376323</v>
      </c>
      <c r="K40" s="2">
        <f t="shared" si="3"/>
        <v>15.479999999999999</v>
      </c>
    </row>
    <row r="41" spans="3:11" x14ac:dyDescent="0.15">
      <c r="C41">
        <v>0.8</v>
      </c>
      <c r="D41">
        <v>0.2</v>
      </c>
      <c r="E41">
        <f t="shared" si="4"/>
        <v>11.7</v>
      </c>
      <c r="G41" s="2">
        <f>SQRT(($C41*18.4)^2+($D41*10.8)^2+2*G$38*$C41*18.4*$D41*10.8)</f>
        <v>16.88</v>
      </c>
      <c r="H41" s="2">
        <f t="shared" si="3"/>
        <v>15.910348833385143</v>
      </c>
      <c r="I41" s="2">
        <f t="shared" si="3"/>
        <v>14.877634220533853</v>
      </c>
      <c r="J41" s="2">
        <f t="shared" si="3"/>
        <v>13.767672279655701</v>
      </c>
      <c r="K41" s="2">
        <f t="shared" si="3"/>
        <v>12.559999999999999</v>
      </c>
    </row>
    <row r="42" spans="3:11" x14ac:dyDescent="0.15">
      <c r="C42">
        <v>0.7</v>
      </c>
      <c r="D42">
        <v>0.3</v>
      </c>
      <c r="E42">
        <f t="shared" si="4"/>
        <v>11.3</v>
      </c>
      <c r="G42" s="2">
        <f>SQRT(($C42*18.4)^2+($D42*10.8)^2+2*G$38*$C42*18.4*$D42*10.8)</f>
        <v>16.119999999999997</v>
      </c>
      <c r="H42" s="2">
        <f t="shared" si="3"/>
        <v>14.768994549392994</v>
      </c>
      <c r="I42" s="2">
        <f t="shared" si="3"/>
        <v>13.281264999991528</v>
      </c>
      <c r="J42" s="2">
        <f t="shared" si="3"/>
        <v>11.604344014204335</v>
      </c>
      <c r="K42" s="2">
        <f t="shared" si="3"/>
        <v>9.6399999999999988</v>
      </c>
    </row>
    <row r="43" spans="3:11" x14ac:dyDescent="0.15">
      <c r="C43">
        <v>0.6</v>
      </c>
      <c r="D43">
        <v>0.4</v>
      </c>
      <c r="E43">
        <f t="shared" si="4"/>
        <v>10.9</v>
      </c>
      <c r="G43" s="2">
        <f>SQRT(($C43*18.4)^2+($D43*10.8)^2+2*G$38*$C43*18.4*$D43*10.8)</f>
        <v>15.36</v>
      </c>
      <c r="H43" s="2">
        <f t="shared" si="3"/>
        <v>13.719941690838194</v>
      </c>
      <c r="I43" s="2">
        <f t="shared" si="3"/>
        <v>11.85512547381933</v>
      </c>
      <c r="J43" s="2">
        <f t="shared" si="3"/>
        <v>9.6359327519446705</v>
      </c>
      <c r="K43" s="2">
        <f t="shared" si="3"/>
        <v>6.7199999999999989</v>
      </c>
    </row>
    <row r="44" spans="3:11" x14ac:dyDescent="0.15">
      <c r="C44">
        <v>0.5</v>
      </c>
      <c r="D44">
        <v>0.5</v>
      </c>
      <c r="E44">
        <f t="shared" si="4"/>
        <v>10.5</v>
      </c>
      <c r="G44" s="2">
        <f>SQRT(($C44*18.4)^2+($D44*10.8)^2+2*G$38*$C44*18.4*$D44*10.8)</f>
        <v>14.6</v>
      </c>
      <c r="H44" s="2">
        <f t="shared" si="3"/>
        <v>12.785929766739686</v>
      </c>
      <c r="I44" s="2">
        <f t="shared" si="3"/>
        <v>10.667708282475669</v>
      </c>
      <c r="J44" s="2">
        <f t="shared" si="3"/>
        <v>8.0074964876670389</v>
      </c>
      <c r="K44" s="2">
        <f t="shared" si="3"/>
        <v>3.799999999999998</v>
      </c>
    </row>
    <row r="45" spans="3:11" x14ac:dyDescent="0.15">
      <c r="C45">
        <v>0.4</v>
      </c>
      <c r="D45">
        <v>0.6</v>
      </c>
      <c r="E45">
        <f t="shared" si="4"/>
        <v>10.1</v>
      </c>
      <c r="G45" s="2">
        <f>SQRT(($C45*18.4)^2+($D45*10.8)^2+2*G$38*$C45*18.4*$D45*10.8)</f>
        <v>13.84</v>
      </c>
      <c r="H45" s="2">
        <f t="shared" si="3"/>
        <v>11.993865098457627</v>
      </c>
      <c r="I45" s="2">
        <f t="shared" si="3"/>
        <v>9.8061205377050094</v>
      </c>
      <c r="J45" s="2">
        <f t="shared" si="3"/>
        <v>6.9618388375485969</v>
      </c>
      <c r="K45" s="2">
        <f t="shared" si="3"/>
        <v>0.88</v>
      </c>
    </row>
    <row r="46" spans="3:11" x14ac:dyDescent="0.15">
      <c r="C46">
        <v>0.3</v>
      </c>
      <c r="D46">
        <v>0.7</v>
      </c>
      <c r="E46">
        <f t="shared" si="4"/>
        <v>9.6999999999999993</v>
      </c>
      <c r="G46" s="2">
        <f>SQRT(($C46*18.4)^2+($D46*10.8)^2+2*G$38*$C46*18.4*$D46*10.8)</f>
        <v>13.079999999999998</v>
      </c>
      <c r="H46" s="2">
        <f t="shared" si="3"/>
        <v>11.373442750548314</v>
      </c>
      <c r="I46" s="2">
        <f t="shared" si="3"/>
        <v>9.3607691991630677</v>
      </c>
      <c r="J46" s="2">
        <f t="shared" si="3"/>
        <v>6.7744224846107732</v>
      </c>
      <c r="K46" s="2">
        <f t="shared" si="3"/>
        <v>2.0400000000000018</v>
      </c>
    </row>
    <row r="47" spans="3:11" x14ac:dyDescent="0.15">
      <c r="C47">
        <v>0.2</v>
      </c>
      <c r="D47">
        <v>0.8</v>
      </c>
      <c r="E47">
        <f t="shared" si="4"/>
        <v>9.3000000000000007</v>
      </c>
      <c r="G47" s="2">
        <f>SQRT(($C47*18.4)^2+($D47*10.8)^2+2*G$38*$C47*18.4*$D47*10.8)</f>
        <v>12.32</v>
      </c>
      <c r="H47" s="2">
        <f t="shared" si="3"/>
        <v>10.953866897128155</v>
      </c>
      <c r="I47" s="2">
        <f t="shared" si="3"/>
        <v>9.3910595781306814</v>
      </c>
      <c r="J47" s="2">
        <f t="shared" si="3"/>
        <v>7.5097802897288553</v>
      </c>
      <c r="K47" s="2">
        <f t="shared" si="3"/>
        <v>4.9600000000000009</v>
      </c>
    </row>
    <row r="48" spans="3:11" x14ac:dyDescent="0.15">
      <c r="C48">
        <v>0.1</v>
      </c>
      <c r="D48">
        <v>0.9</v>
      </c>
      <c r="E48">
        <f t="shared" si="4"/>
        <v>8.9</v>
      </c>
      <c r="G48" s="2">
        <f>SQRT(($C48*18.4)^2+($D48*10.8)^2+2*G$38*$C48*18.4*$D48*10.8)</f>
        <v>11.56</v>
      </c>
      <c r="H48" s="2">
        <f t="shared" si="3"/>
        <v>10.758661626800984</v>
      </c>
      <c r="I48" s="2">
        <f t="shared" si="3"/>
        <v>9.892623514518279</v>
      </c>
      <c r="J48" s="2">
        <f t="shared" si="3"/>
        <v>8.9431090790619354</v>
      </c>
      <c r="K48" s="2">
        <f t="shared" si="3"/>
        <v>7.88</v>
      </c>
    </row>
    <row r="49" spans="2:11" x14ac:dyDescent="0.15">
      <c r="C49">
        <v>0</v>
      </c>
      <c r="D49">
        <v>1</v>
      </c>
      <c r="E49">
        <f t="shared" si="4"/>
        <v>8.5</v>
      </c>
      <c r="G49" s="2">
        <f>SQRT(($C49*18.4)^2+($D49*10.8)^2+2*G$38*$C49*18.4*$D49*10.8)</f>
        <v>10.8</v>
      </c>
      <c r="H49" s="2">
        <f t="shared" si="3"/>
        <v>10.8</v>
      </c>
      <c r="I49" s="2">
        <f t="shared" si="3"/>
        <v>10.8</v>
      </c>
      <c r="J49" s="2">
        <f t="shared" si="3"/>
        <v>10.8</v>
      </c>
      <c r="K49" s="2">
        <f t="shared" si="3"/>
        <v>10.8</v>
      </c>
    </row>
    <row r="51" spans="2:11" x14ac:dyDescent="0.15">
      <c r="B51" t="s">
        <v>56</v>
      </c>
      <c r="C51" t="s">
        <v>48</v>
      </c>
    </row>
    <row r="52" spans="2:11" x14ac:dyDescent="0.15">
      <c r="C52">
        <v>1</v>
      </c>
      <c r="I52">
        <v>0.5</v>
      </c>
    </row>
    <row r="53" spans="2:11" x14ac:dyDescent="0.15">
      <c r="C53" s="8" t="s">
        <v>33</v>
      </c>
      <c r="D53" s="10" t="s">
        <v>47</v>
      </c>
      <c r="I53" s="8" t="s">
        <v>33</v>
      </c>
      <c r="J53" s="10" t="s">
        <v>47</v>
      </c>
    </row>
    <row r="54" spans="2:11" x14ac:dyDescent="0.15">
      <c r="C54" s="2">
        <f>G39</f>
        <v>18.399999999999999</v>
      </c>
      <c r="D54">
        <f>E39</f>
        <v>12.5</v>
      </c>
      <c r="I54" s="2">
        <f>H39</f>
        <v>18.399999999999999</v>
      </c>
      <c r="J54">
        <f>E39</f>
        <v>12.5</v>
      </c>
    </row>
    <row r="55" spans="2:11" x14ac:dyDescent="0.15">
      <c r="C55" s="2">
        <f t="shared" ref="C55:C67" si="5">G40</f>
        <v>17.64</v>
      </c>
      <c r="D55">
        <f t="shared" ref="D55:D67" si="6">E40</f>
        <v>12.1</v>
      </c>
      <c r="I55" s="2">
        <f t="shared" ref="I55:I64" si="7">H40</f>
        <v>17.125559844863467</v>
      </c>
      <c r="J55">
        <f t="shared" ref="J55:J64" si="8">E40</f>
        <v>12.1</v>
      </c>
    </row>
    <row r="56" spans="2:11" x14ac:dyDescent="0.15">
      <c r="C56" s="2">
        <f t="shared" si="5"/>
        <v>16.88</v>
      </c>
      <c r="D56">
        <f t="shared" si="6"/>
        <v>11.7</v>
      </c>
      <c r="I56" s="2">
        <f t="shared" si="7"/>
        <v>15.910348833385143</v>
      </c>
      <c r="J56">
        <f t="shared" si="8"/>
        <v>11.7</v>
      </c>
    </row>
    <row r="57" spans="2:11" x14ac:dyDescent="0.15">
      <c r="C57" s="2">
        <f t="shared" si="5"/>
        <v>16.119999999999997</v>
      </c>
      <c r="D57">
        <f t="shared" si="6"/>
        <v>11.3</v>
      </c>
      <c r="I57" s="2">
        <f t="shared" si="7"/>
        <v>14.768994549392994</v>
      </c>
      <c r="J57">
        <f t="shared" si="8"/>
        <v>11.3</v>
      </c>
    </row>
    <row r="58" spans="2:11" x14ac:dyDescent="0.15">
      <c r="C58" s="2">
        <f t="shared" si="5"/>
        <v>15.36</v>
      </c>
      <c r="D58">
        <f t="shared" si="6"/>
        <v>10.9</v>
      </c>
      <c r="I58" s="2">
        <f t="shared" si="7"/>
        <v>13.719941690838194</v>
      </c>
      <c r="J58">
        <f t="shared" si="8"/>
        <v>10.9</v>
      </c>
    </row>
    <row r="59" spans="2:11" x14ac:dyDescent="0.15">
      <c r="C59" s="2">
        <f t="shared" si="5"/>
        <v>14.6</v>
      </c>
      <c r="D59">
        <f t="shared" si="6"/>
        <v>10.5</v>
      </c>
      <c r="I59" s="2">
        <f t="shared" si="7"/>
        <v>12.785929766739686</v>
      </c>
      <c r="J59">
        <f t="shared" si="8"/>
        <v>10.5</v>
      </c>
    </row>
    <row r="60" spans="2:11" x14ac:dyDescent="0.15">
      <c r="C60" s="2">
        <f t="shared" si="5"/>
        <v>13.84</v>
      </c>
      <c r="D60">
        <f t="shared" si="6"/>
        <v>10.1</v>
      </c>
      <c r="I60" s="2">
        <f t="shared" si="7"/>
        <v>11.993865098457627</v>
      </c>
      <c r="J60">
        <f t="shared" si="8"/>
        <v>10.1</v>
      </c>
    </row>
    <row r="61" spans="2:11" x14ac:dyDescent="0.15">
      <c r="C61" s="2">
        <f t="shared" si="5"/>
        <v>13.079999999999998</v>
      </c>
      <c r="D61">
        <f t="shared" si="6"/>
        <v>9.6999999999999993</v>
      </c>
      <c r="I61" s="2">
        <f t="shared" si="7"/>
        <v>11.373442750548314</v>
      </c>
      <c r="J61">
        <f t="shared" si="8"/>
        <v>9.6999999999999993</v>
      </c>
    </row>
    <row r="62" spans="2:11" x14ac:dyDescent="0.15">
      <c r="C62" s="2">
        <f t="shared" si="5"/>
        <v>12.32</v>
      </c>
      <c r="D62">
        <f t="shared" si="6"/>
        <v>9.3000000000000007</v>
      </c>
      <c r="I62" s="2">
        <f t="shared" si="7"/>
        <v>10.953866897128155</v>
      </c>
      <c r="J62">
        <f t="shared" si="8"/>
        <v>9.3000000000000007</v>
      </c>
    </row>
    <row r="63" spans="2:11" x14ac:dyDescent="0.15">
      <c r="C63" s="2">
        <f t="shared" si="5"/>
        <v>11.56</v>
      </c>
      <c r="D63">
        <f t="shared" si="6"/>
        <v>8.9</v>
      </c>
      <c r="I63" s="2">
        <f t="shared" si="7"/>
        <v>10.758661626800984</v>
      </c>
      <c r="J63">
        <f t="shared" si="8"/>
        <v>8.9</v>
      </c>
    </row>
    <row r="64" spans="2:11" x14ac:dyDescent="0.15">
      <c r="C64" s="2">
        <f t="shared" si="5"/>
        <v>10.8</v>
      </c>
      <c r="D64">
        <f t="shared" si="6"/>
        <v>8.5</v>
      </c>
      <c r="I64" s="2">
        <f t="shared" si="7"/>
        <v>10.8</v>
      </c>
      <c r="J64">
        <f t="shared" si="8"/>
        <v>8.5</v>
      </c>
    </row>
    <row r="65" spans="3:3" x14ac:dyDescent="0.15">
      <c r="C65" s="2"/>
    </row>
    <row r="66" spans="3:3" x14ac:dyDescent="0.15">
      <c r="C66" s="2"/>
    </row>
    <row r="67" spans="3:3" x14ac:dyDescent="0.15">
      <c r="C67" s="2"/>
    </row>
  </sheetData>
  <phoneticPr fontId="2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5" r:id="rId3">
          <objectPr defaultSize="0" r:id="rId4">
            <anchor moveWithCells="1">
              <from>
                <xdr:col>2</xdr:col>
                <xdr:colOff>28575</xdr:colOff>
                <xdr:row>4</xdr:row>
                <xdr:rowOff>161925</xdr:rowOff>
              </from>
              <to>
                <xdr:col>7</xdr:col>
                <xdr:colOff>371475</xdr:colOff>
                <xdr:row>7</xdr:row>
                <xdr:rowOff>85725</xdr:rowOff>
              </to>
            </anchor>
          </objectPr>
        </oleObject>
      </mc:Choice>
      <mc:Fallback>
        <oleObject progId="Equation.DSMT4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設問８</vt:lpstr>
      <vt:lpstr>設問９</vt:lpstr>
      <vt:lpstr>設問１０</vt:lpstr>
    </vt:vector>
  </TitlesOfParts>
  <Company>Sofmap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2014-11-16T12:02:59Z</dcterms:created>
  <dcterms:modified xsi:type="dcterms:W3CDTF">2014-11-16T22:23:25Z</dcterms:modified>
</cp:coreProperties>
</file>